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uduenas\Downloads\"/>
    </mc:Choice>
  </mc:AlternateContent>
  <xr:revisionPtr revIDLastSave="0" documentId="13_ncr:20001_{F698FDC9-46B2-4ED9-A4F4-832751FE6D4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Detalle_Actividades" sheetId="1" r:id="rId1"/>
    <sheet name="Supuestos" sheetId="2" r:id="rId2"/>
    <sheet name="Resumen" sheetId="3" r:id="rId3"/>
    <sheet name="Escenarios_Anuales" sheetId="4" r:id="rId4"/>
    <sheet name="Validacion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B8" i="4"/>
  <c r="B7" i="4"/>
  <c r="B6" i="4"/>
  <c r="B5" i="4"/>
  <c r="B12" i="3"/>
  <c r="B5" i="3"/>
  <c r="B5" i="5" s="1"/>
  <c r="C5" i="5" s="1"/>
  <c r="F13" i="1"/>
  <c r="E13" i="1"/>
  <c r="B6" i="3" s="1"/>
  <c r="B6" i="5" s="1"/>
  <c r="C6" i="5" s="1"/>
  <c r="C13" i="1"/>
  <c r="F12" i="1"/>
  <c r="F11" i="1"/>
  <c r="F10" i="1"/>
  <c r="F9" i="1"/>
  <c r="F8" i="1"/>
  <c r="F7" i="1"/>
  <c r="F6" i="1"/>
  <c r="F5" i="1"/>
  <c r="B7" i="3" l="1"/>
  <c r="B7" i="5" l="1"/>
  <c r="B9" i="3"/>
  <c r="B10" i="3"/>
  <c r="B11" i="3" s="1"/>
  <c r="B13" i="3" s="1"/>
  <c r="B14" i="3" s="1"/>
  <c r="B8" i="3"/>
  <c r="C7" i="4" l="1"/>
  <c r="D7" i="4" s="1"/>
  <c r="E7" i="4" s="1"/>
  <c r="C5" i="4"/>
  <c r="D5" i="4" s="1"/>
  <c r="E5" i="4" s="1"/>
  <c r="C6" i="4"/>
  <c r="D6" i="4" s="1"/>
  <c r="E6" i="4" s="1"/>
  <c r="C8" i="4"/>
  <c r="D8" i="4" s="1"/>
  <c r="E8" i="4" s="1"/>
  <c r="C7" i="5"/>
  <c r="G8" i="4" l="1"/>
  <c r="H8" i="4" s="1"/>
  <c r="F8" i="4"/>
  <c r="I8" i="4" s="1"/>
  <c r="G6" i="4"/>
  <c r="H6" i="4" s="1"/>
  <c r="F6" i="4"/>
  <c r="I6" i="4" s="1"/>
  <c r="F5" i="4"/>
  <c r="I5" i="4" s="1"/>
  <c r="G5" i="4"/>
  <c r="H5" i="4" s="1"/>
  <c r="G7" i="4"/>
  <c r="H7" i="4" s="1"/>
  <c r="B8" i="5" s="1"/>
  <c r="F7" i="4"/>
  <c r="I7" i="4" s="1"/>
</calcChain>
</file>

<file path=xl/sharedStrings.xml><?xml version="1.0" encoding="utf-8"?>
<sst xmlns="http://schemas.openxmlformats.org/spreadsheetml/2006/main" count="120" uniqueCount="103">
  <si>
    <t>Cálculos detallados de la mejora - Consolidación de Work Orders</t>
  </si>
  <si>
    <t>Todos los valores derivados se calculan mediante fórmulas. Los tiempos por actividad son insumos del análisis.</t>
  </si>
  <si>
    <t>Actividad</t>
  </si>
  <si>
    <t>Proceso actual</t>
  </si>
  <si>
    <t>Nuevo proceso</t>
  </si>
  <si>
    <t>Tiempo nuevo (min)</t>
  </si>
  <si>
    <t>Ahorro (min)</t>
  </si>
  <si>
    <t>Descargar números de parte</t>
  </si>
  <si>
    <t>LX02</t>
  </si>
  <si>
    <t>Filtrar / eliminar números compartidos en decanting con Cano</t>
  </si>
  <si>
    <t>Manual</t>
  </si>
  <si>
    <t>Generar W.O. del plan</t>
  </si>
  <si>
    <t>ZPPORDSHORT</t>
  </si>
  <si>
    <t>CO03</t>
  </si>
  <si>
    <t>Generación en generador</t>
  </si>
  <si>
    <t>ZPPORDSHORT -&gt; Pick List F000 REV A SMT</t>
  </si>
  <si>
    <t>Nuevo generador de consolidación</t>
  </si>
  <si>
    <t>Consolidación de números de parte comunes (familia DCI)</t>
  </si>
  <si>
    <t>Automática / integrada</t>
  </si>
  <si>
    <t>Copiar información al formato Pick List</t>
  </si>
  <si>
    <t>No aplica</t>
  </si>
  <si>
    <t>Pick List F1236</t>
  </si>
  <si>
    <t>Generar QR</t>
  </si>
  <si>
    <t>QR</t>
  </si>
  <si>
    <t>Impresión W.O. y QR</t>
  </si>
  <si>
    <t>Impresión</t>
  </si>
  <si>
    <t>Totales</t>
  </si>
  <si>
    <t>Supuestos del modelo</t>
  </si>
  <si>
    <t>Parámetros operativos y económicos utilizados para el cálculo.</t>
  </si>
  <si>
    <t>Parámetro</t>
  </si>
  <si>
    <t>Valor</t>
  </si>
  <si>
    <t>Unidad</t>
  </si>
  <si>
    <t>Observación</t>
  </si>
  <si>
    <t>Work Orders por lote</t>
  </si>
  <si>
    <t>W.O.</t>
  </si>
  <si>
    <t>Base del estudio</t>
  </si>
  <si>
    <t>Work Orders por día - escenario bajo</t>
  </si>
  <si>
    <t>W.O./día</t>
  </si>
  <si>
    <t>Escenario operativo</t>
  </si>
  <si>
    <t>Work Orders por día - escenario medio</t>
  </si>
  <si>
    <t>Work Orders por día - escenario alto</t>
  </si>
  <si>
    <t>Días laborales al año</t>
  </si>
  <si>
    <t>días</t>
  </si>
  <si>
    <t>Supuesto anual</t>
  </si>
  <si>
    <t>Costo estándar Team Leader de almacén</t>
  </si>
  <si>
    <t>USD/hora</t>
  </si>
  <si>
    <t>Costo estándar</t>
  </si>
  <si>
    <t>Tiempo de elaboración del proyecto</t>
  </si>
  <si>
    <t>horas</t>
  </si>
  <si>
    <t>Esfuerzo estimado de desarrollo/documentación</t>
  </si>
  <si>
    <t>Resumen ejecutivo del modelo</t>
  </si>
  <si>
    <t>KPIs derivados automáticamente del detalle de actividades y de los supuestos.</t>
  </si>
  <si>
    <t>Indicador</t>
  </si>
  <si>
    <t>Resultado</t>
  </si>
  <si>
    <t>Fórmula / referencia</t>
  </si>
  <si>
    <t>Tiempo proceso actual por lote</t>
  </si>
  <si>
    <t>min</t>
  </si>
  <si>
    <t>Suma tiempos actuales</t>
  </si>
  <si>
    <t>Tiempo nuevo proceso por lote</t>
  </si>
  <si>
    <t>Suma tiempos nuevos</t>
  </si>
  <si>
    <t>Ahorro por lote</t>
  </si>
  <si>
    <t>Tiempo actual - tiempo nuevo</t>
  </si>
  <si>
    <t>Ahorro por Work Order</t>
  </si>
  <si>
    <t>min/W.O.</t>
  </si>
  <si>
    <t>Ahorro por lote / W.O. por lote</t>
  </si>
  <si>
    <t>Reducción del tiempo</t>
  </si>
  <si>
    <t>%</t>
  </si>
  <si>
    <t>Ahorro por lote / tiempo actual</t>
  </si>
  <si>
    <t>Horas ahorradas por lote</t>
  </si>
  <si>
    <t>Conversión minutos a horas</t>
  </si>
  <si>
    <t>Ahorro económico por lote</t>
  </si>
  <si>
    <t>USD</t>
  </si>
  <si>
    <t>Horas ahorradas por lote x costo hora</t>
  </si>
  <si>
    <t>Costo estimado del proyecto</t>
  </si>
  <si>
    <t>Horas del proyecto x costo hora</t>
  </si>
  <si>
    <t>Lotes requeridos para recuperar el esfuerzo</t>
  </si>
  <si>
    <t>lotes</t>
  </si>
  <si>
    <t>Costo proyecto / ahorro por lote</t>
  </si>
  <si>
    <t>Work Orders requeridas para recuperar el esfuerzo</t>
  </si>
  <si>
    <t>Lotes de payback x W.O. por lote</t>
  </si>
  <si>
    <t>Escenarios anuales de ahorro</t>
  </si>
  <si>
    <t>Comparativo de ahorro anual en función del volumen diario de Work Orders.</t>
  </si>
  <si>
    <t>Escenario</t>
  </si>
  <si>
    <t>Ahorro por W.O. (min)</t>
  </si>
  <si>
    <t>Min diarios ahorrados</t>
  </si>
  <si>
    <t>Horas diarias</t>
  </si>
  <si>
    <t>USD diarios</t>
  </si>
  <si>
    <t>Horas anuales</t>
  </si>
  <si>
    <t>USD anuales</t>
  </si>
  <si>
    <t>Payback (días laborales)</t>
  </si>
  <si>
    <t>Bajo</t>
  </si>
  <si>
    <t>Medio</t>
  </si>
  <si>
    <t>Alto</t>
  </si>
  <si>
    <t>Promedio 3-5 W.O./día</t>
  </si>
  <si>
    <t>Validación rápida del modelo</t>
  </si>
  <si>
    <t>Cruces para confirmar que las fórmulas cierran contra los datos base.</t>
  </si>
  <si>
    <t>Prueba</t>
  </si>
  <si>
    <t>Estado</t>
  </si>
  <si>
    <t>Total actual esperado = 123 min</t>
  </si>
  <si>
    <t>Total nuevo esperado = 34 min</t>
  </si>
  <si>
    <t>Ahorro esperado = 89 min</t>
  </si>
  <si>
    <t>Ahorro anual alto esperado ≈ 2,566.76 USD</t>
  </si>
  <si>
    <t>Tiempo anterior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</si>
</sst>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0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i/>
      <sz val="11"/>
      <color rgb="FF404040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20"/>
      <color rgb="FFFF0000"/>
      <name val="Calibri"/>
      <family val="2"/>
    </font>
    <font>
      <sz val="20"/>
      <color theme="1"/>
      <name val="Calibri"/>
      <family val="2"/>
      <scheme val="minor"/>
    </font>
    <font>
      <b/>
      <sz val="20"/>
      <color rgb="FF00B05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4F8FB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AF2F8"/>
      </patternFill>
    </fill>
    <fill>
      <patternFill patternType="solid">
        <fgColor rgb="FFE8F5E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7F7F7F"/>
      </top>
      <bottom/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/>
    </xf>
    <xf numFmtId="1" fontId="0" fillId="0" borderId="2" xfId="0" applyNumberFormat="1" applyBorder="1" applyAlignment="1">
      <alignment horizontal="right" vertical="center"/>
    </xf>
    <xf numFmtId="0" fontId="3" fillId="5" borderId="2" xfId="0" applyFont="1" applyFill="1" applyBorder="1" applyAlignment="1">
      <alignment horizontal="left" vertical="center"/>
    </xf>
    <xf numFmtId="1" fontId="3" fillId="5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" fontId="4" fillId="6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164" fontId="4" fillId="6" borderId="2" xfId="0" applyNumberFormat="1" applyFont="1" applyFill="1" applyBorder="1" applyAlignment="1">
      <alignment horizontal="left" vertical="center"/>
    </xf>
    <xf numFmtId="2" fontId="3" fillId="7" borderId="2" xfId="0" applyNumberFormat="1" applyFont="1" applyFill="1" applyBorder="1" applyAlignment="1">
      <alignment horizontal="left" vertical="center"/>
    </xf>
    <xf numFmtId="10" fontId="3" fillId="7" borderId="2" xfId="0" applyNumberFormat="1" applyFont="1" applyFill="1" applyBorder="1" applyAlignment="1">
      <alignment horizontal="left" vertical="center"/>
    </xf>
    <xf numFmtId="164" fontId="3" fillId="7" borderId="2" xfId="0" applyNumberFormat="1" applyFont="1" applyFill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2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0" fontId="0" fillId="5" borderId="1" xfId="0" applyFill="1" applyBorder="1" applyAlignment="1">
      <alignment horizontal="left" vertical="center"/>
    </xf>
    <xf numFmtId="1" fontId="0" fillId="5" borderId="2" xfId="0" applyNumberFormat="1" applyFill="1" applyBorder="1" applyAlignment="1">
      <alignment horizontal="left" vertical="center"/>
    </xf>
    <xf numFmtId="2" fontId="0" fillId="5" borderId="2" xfId="0" applyNumberFormat="1" applyFill="1" applyBorder="1" applyAlignment="1">
      <alignment horizontal="right" vertical="center"/>
    </xf>
    <xf numFmtId="2" fontId="0" fillId="5" borderId="2" xfId="0" applyNumberFormat="1" applyFill="1" applyBorder="1" applyAlignment="1">
      <alignment horizontal="left" vertical="center"/>
    </xf>
    <xf numFmtId="164" fontId="0" fillId="5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left" vertical="center"/>
    </xf>
    <xf numFmtId="1" fontId="5" fillId="0" borderId="2" xfId="0" applyNumberFormat="1" applyFont="1" applyBorder="1" applyAlignment="1">
      <alignment horizontal="right" vertical="center"/>
    </xf>
    <xf numFmtId="1" fontId="6" fillId="0" borderId="2" xfId="0" applyNumberFormat="1" applyFont="1" applyBorder="1" applyAlignment="1">
      <alignment horizontal="right" vertical="center"/>
    </xf>
    <xf numFmtId="1" fontId="7" fillId="8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" fontId="9" fillId="8" borderId="2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3">
    <dxf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r>
              <a:rPr lang="en-US"/>
              <a:t>Ahorro anual estimado (USD)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Escenarios_Anuales!$H$4</c:f>
              <c:strCache>
                <c:ptCount val="1"/>
                <c:pt idx="0">
                  <c:v>USD anuales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Escenarios_Anuales!$A$5:$A$7</c:f>
              <c:strCache>
                <c:ptCount val="3"/>
                <c:pt idx="0">
                  <c:v>Bajo</c:v>
                </c:pt>
                <c:pt idx="1">
                  <c:v>Medio</c:v>
                </c:pt>
                <c:pt idx="2">
                  <c:v>Alto</c:v>
                </c:pt>
              </c:strCache>
            </c:strRef>
          </c:cat>
          <c:val>
            <c:numRef>
              <c:f>Escenarios_Anuales!$H$5:$H$7</c:f>
              <c:numCache>
                <c:formatCode>\$#,##0.00</c:formatCode>
                <c:ptCount val="3"/>
                <c:pt idx="0">
                  <c:v>1540.0560000000003</c:v>
                </c:pt>
                <c:pt idx="1">
                  <c:v>2053.4079999999999</c:v>
                </c:pt>
                <c:pt idx="2">
                  <c:v>2566.7599999999998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7-43BC-B095-CD23FAE54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numFmt formatCode="\$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10</xdr:row>
      <xdr:rowOff>180975</xdr:rowOff>
    </xdr:from>
    <xdr:to>
      <xdr:col>10</xdr:col>
      <xdr:colOff>28575</xdr:colOff>
      <xdr:row>25</xdr:row>
      <xdr:rowOff>104775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etalleActividades" displayName="tblDetalleActividades" ref="A4:F12" headerRowDxfId="0">
  <autoFilter ref="A4:F12" xr:uid="{00000000-0009-0000-0100-000001000000}"/>
  <tableColumns count="6">
    <tableColumn id="1" xr3:uid="{00000000-0010-0000-0000-000001000000}" name="Actividad"/>
    <tableColumn id="2" xr3:uid="{00000000-0010-0000-0000-000002000000}" name="Proceso actual"/>
    <tableColumn id="3" xr3:uid="{00000000-0010-0000-0000-000003000000}" name="Tiempo anterior (min)" dataDxfId="2"/>
    <tableColumn id="4" xr3:uid="{00000000-0010-0000-0000-000004000000}" name="Nuevo proceso"/>
    <tableColumn id="5" xr3:uid="{00000000-0010-0000-0000-000005000000}" name="Tiempo nuevo (min)" dataDxfId="1"/>
    <tableColumn id="6" xr3:uid="{00000000-0010-0000-0000-000006000000}" name="Ahorro (min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workbookViewId="0">
      <selection activeCell="B18" sqref="B18"/>
    </sheetView>
  </sheetViews>
  <sheetFormatPr defaultRowHeight="15" x14ac:dyDescent="0.25"/>
  <cols>
    <col min="1" max="1" width="57" bestFit="1" customWidth="1"/>
    <col min="2" max="2" width="34" customWidth="1"/>
    <col min="3" max="3" width="22.28515625" customWidth="1"/>
    <col min="4" max="4" width="34" customWidth="1"/>
    <col min="5" max="5" width="18" customWidth="1"/>
    <col min="6" max="6" width="16" customWidth="1"/>
  </cols>
  <sheetData>
    <row r="1" spans="1:6" ht="18.75" x14ac:dyDescent="0.25">
      <c r="A1" s="28" t="s">
        <v>0</v>
      </c>
      <c r="B1" s="27"/>
      <c r="C1" s="27"/>
      <c r="D1" s="27"/>
      <c r="E1" s="27"/>
      <c r="F1" s="27"/>
    </row>
    <row r="2" spans="1:6" x14ac:dyDescent="0.25">
      <c r="A2" s="26" t="s">
        <v>1</v>
      </c>
      <c r="B2" s="27"/>
      <c r="C2" s="27"/>
      <c r="D2" s="27"/>
      <c r="E2" s="27"/>
      <c r="F2" s="27"/>
    </row>
    <row r="3" spans="1:6" x14ac:dyDescent="0.25">
      <c r="A3" s="1"/>
      <c r="B3" s="1"/>
      <c r="C3" s="2"/>
      <c r="D3" s="1"/>
      <c r="E3" s="2"/>
      <c r="F3" s="2"/>
    </row>
    <row r="4" spans="1:6" ht="39.75" customHeight="1" x14ac:dyDescent="0.25">
      <c r="A4" s="34" t="s">
        <v>2</v>
      </c>
      <c r="B4" s="34" t="s">
        <v>3</v>
      </c>
      <c r="C4" s="35" t="s">
        <v>102</v>
      </c>
      <c r="D4" s="34" t="s">
        <v>4</v>
      </c>
      <c r="E4" s="35" t="s">
        <v>5</v>
      </c>
      <c r="F4" s="35" t="s">
        <v>6</v>
      </c>
    </row>
    <row r="5" spans="1:6" x14ac:dyDescent="0.25">
      <c r="A5" s="5" t="s">
        <v>7</v>
      </c>
      <c r="B5" s="5" t="s">
        <v>8</v>
      </c>
      <c r="C5" s="29">
        <v>2</v>
      </c>
      <c r="D5" s="5" t="s">
        <v>8</v>
      </c>
      <c r="E5" s="30">
        <v>1</v>
      </c>
      <c r="F5" s="6">
        <f t="shared" ref="F5:F12" si="0">C5-E5</f>
        <v>1</v>
      </c>
    </row>
    <row r="6" spans="1:6" x14ac:dyDescent="0.25">
      <c r="A6" s="5" t="s">
        <v>9</v>
      </c>
      <c r="B6" s="5" t="s">
        <v>10</v>
      </c>
      <c r="C6" s="29">
        <v>9</v>
      </c>
      <c r="D6" s="5" t="s">
        <v>10</v>
      </c>
      <c r="E6" s="30">
        <v>7</v>
      </c>
      <c r="F6" s="6">
        <f t="shared" si="0"/>
        <v>2</v>
      </c>
    </row>
    <row r="7" spans="1:6" x14ac:dyDescent="0.25">
      <c r="A7" s="5" t="s">
        <v>11</v>
      </c>
      <c r="B7" s="5" t="s">
        <v>12</v>
      </c>
      <c r="C7" s="30">
        <v>7</v>
      </c>
      <c r="D7" s="5" t="s">
        <v>13</v>
      </c>
      <c r="E7" s="29">
        <v>9</v>
      </c>
      <c r="F7" s="6">
        <f t="shared" si="0"/>
        <v>-2</v>
      </c>
    </row>
    <row r="8" spans="1:6" x14ac:dyDescent="0.25">
      <c r="A8" s="5" t="s">
        <v>14</v>
      </c>
      <c r="B8" s="5" t="s">
        <v>15</v>
      </c>
      <c r="C8" s="29">
        <v>12</v>
      </c>
      <c r="D8" s="5" t="s">
        <v>16</v>
      </c>
      <c r="E8" s="30">
        <v>2</v>
      </c>
      <c r="F8" s="6">
        <f t="shared" si="0"/>
        <v>10</v>
      </c>
    </row>
    <row r="9" spans="1:6" x14ac:dyDescent="0.25">
      <c r="A9" s="5" t="s">
        <v>17</v>
      </c>
      <c r="B9" s="5" t="s">
        <v>10</v>
      </c>
      <c r="C9" s="29">
        <v>83</v>
      </c>
      <c r="D9" s="5" t="s">
        <v>18</v>
      </c>
      <c r="E9" s="30">
        <v>0</v>
      </c>
      <c r="F9" s="6">
        <f t="shared" si="0"/>
        <v>83</v>
      </c>
    </row>
    <row r="10" spans="1:6" x14ac:dyDescent="0.25">
      <c r="A10" s="5" t="s">
        <v>19</v>
      </c>
      <c r="B10" s="5" t="s">
        <v>20</v>
      </c>
      <c r="C10" s="30">
        <v>0</v>
      </c>
      <c r="D10" s="5" t="s">
        <v>21</v>
      </c>
      <c r="E10" s="29">
        <v>5</v>
      </c>
      <c r="F10" s="6">
        <f t="shared" si="0"/>
        <v>-5</v>
      </c>
    </row>
    <row r="11" spans="1:6" x14ac:dyDescent="0.25">
      <c r="A11" s="5" t="s">
        <v>22</v>
      </c>
      <c r="B11" s="5" t="s">
        <v>23</v>
      </c>
      <c r="C11" s="29">
        <v>1</v>
      </c>
      <c r="D11" s="5" t="s">
        <v>23</v>
      </c>
      <c r="E11" s="30">
        <v>1</v>
      </c>
      <c r="F11" s="6">
        <f t="shared" si="0"/>
        <v>0</v>
      </c>
    </row>
    <row r="12" spans="1:6" x14ac:dyDescent="0.25">
      <c r="A12" s="5" t="s">
        <v>24</v>
      </c>
      <c r="B12" s="5" t="s">
        <v>25</v>
      </c>
      <c r="C12" s="29">
        <v>9</v>
      </c>
      <c r="D12" s="5" t="s">
        <v>25</v>
      </c>
      <c r="E12" s="30">
        <v>9</v>
      </c>
      <c r="F12" s="6">
        <f t="shared" si="0"/>
        <v>0</v>
      </c>
    </row>
    <row r="13" spans="1:6" ht="26.25" x14ac:dyDescent="0.25">
      <c r="A13" s="7" t="s">
        <v>26</v>
      </c>
      <c r="B13" s="5"/>
      <c r="C13" s="31">
        <f>SUM(C5:C12)</f>
        <v>123</v>
      </c>
      <c r="D13" s="32"/>
      <c r="E13" s="33">
        <f>SUM(E5:E12)</f>
        <v>34</v>
      </c>
      <c r="F13" s="8">
        <f>SUM(F5:F12)</f>
        <v>89</v>
      </c>
    </row>
  </sheetData>
  <mergeCells count="2">
    <mergeCell ref="A2:F2"/>
    <mergeCell ref="A1:F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sqref="A1:F1"/>
    </sheetView>
  </sheetViews>
  <sheetFormatPr defaultRowHeight="15" x14ac:dyDescent="0.25"/>
  <cols>
    <col min="1" max="1" width="42" customWidth="1"/>
    <col min="2" max="3" width="14" customWidth="1"/>
    <col min="4" max="4" width="40" customWidth="1"/>
  </cols>
  <sheetData>
    <row r="1" spans="1:6" ht="18.75" x14ac:dyDescent="0.25">
      <c r="A1" s="28" t="s">
        <v>27</v>
      </c>
      <c r="B1" s="27"/>
      <c r="C1" s="27"/>
      <c r="D1" s="27"/>
      <c r="E1" s="27"/>
      <c r="F1" s="27"/>
    </row>
    <row r="2" spans="1:6" x14ac:dyDescent="0.25">
      <c r="A2" s="26" t="s">
        <v>28</v>
      </c>
      <c r="B2" s="27"/>
      <c r="C2" s="27"/>
      <c r="D2" s="27"/>
      <c r="E2" s="27"/>
      <c r="F2" s="27"/>
    </row>
    <row r="3" spans="1:6" x14ac:dyDescent="0.25">
      <c r="A3" s="1"/>
      <c r="B3" s="1"/>
      <c r="C3" s="2"/>
      <c r="D3" s="1"/>
      <c r="E3" s="2"/>
      <c r="F3" s="2"/>
    </row>
    <row r="4" spans="1:6" x14ac:dyDescent="0.25">
      <c r="A4" s="3" t="s">
        <v>29</v>
      </c>
      <c r="B4" s="3" t="s">
        <v>30</v>
      </c>
      <c r="C4" s="4" t="s">
        <v>31</v>
      </c>
      <c r="D4" s="3" t="s">
        <v>32</v>
      </c>
      <c r="E4" s="9"/>
      <c r="F4" s="9"/>
    </row>
    <row r="5" spans="1:6" x14ac:dyDescent="0.25">
      <c r="A5" s="5" t="s">
        <v>33</v>
      </c>
      <c r="B5" s="10">
        <v>5</v>
      </c>
      <c r="C5" s="11" t="s">
        <v>34</v>
      </c>
      <c r="D5" s="5" t="s">
        <v>35</v>
      </c>
      <c r="E5" s="2"/>
      <c r="F5" s="2"/>
    </row>
    <row r="6" spans="1:6" x14ac:dyDescent="0.25">
      <c r="A6" s="5" t="s">
        <v>36</v>
      </c>
      <c r="B6" s="10">
        <v>3</v>
      </c>
      <c r="C6" s="11" t="s">
        <v>37</v>
      </c>
      <c r="D6" s="5" t="s">
        <v>38</v>
      </c>
      <c r="E6" s="2"/>
      <c r="F6" s="2"/>
    </row>
    <row r="7" spans="1:6" x14ac:dyDescent="0.25">
      <c r="A7" s="5" t="s">
        <v>39</v>
      </c>
      <c r="B7" s="10">
        <v>4</v>
      </c>
      <c r="C7" s="11" t="s">
        <v>37</v>
      </c>
      <c r="D7" s="5" t="s">
        <v>38</v>
      </c>
      <c r="E7" s="2"/>
      <c r="F7" s="2"/>
    </row>
    <row r="8" spans="1:6" x14ac:dyDescent="0.25">
      <c r="A8" s="5" t="s">
        <v>40</v>
      </c>
      <c r="B8" s="10">
        <v>5</v>
      </c>
      <c r="C8" s="11" t="s">
        <v>37</v>
      </c>
      <c r="D8" s="5" t="s">
        <v>38</v>
      </c>
      <c r="E8" s="2"/>
      <c r="F8" s="2"/>
    </row>
    <row r="9" spans="1:6" x14ac:dyDescent="0.25">
      <c r="A9" s="5" t="s">
        <v>41</v>
      </c>
      <c r="B9" s="10">
        <v>240</v>
      </c>
      <c r="C9" s="11" t="s">
        <v>42</v>
      </c>
      <c r="D9" s="5" t="s">
        <v>43</v>
      </c>
      <c r="E9" s="2"/>
      <c r="F9" s="2"/>
    </row>
    <row r="10" spans="1:6" x14ac:dyDescent="0.25">
      <c r="A10" s="5" t="s">
        <v>44</v>
      </c>
      <c r="B10" s="12">
        <v>7.21</v>
      </c>
      <c r="C10" s="11" t="s">
        <v>45</v>
      </c>
      <c r="D10" s="5" t="s">
        <v>46</v>
      </c>
      <c r="E10" s="2"/>
      <c r="F10" s="2"/>
    </row>
    <row r="11" spans="1:6" x14ac:dyDescent="0.25">
      <c r="A11" s="5" t="s">
        <v>47</v>
      </c>
      <c r="B11" s="10">
        <v>10</v>
      </c>
      <c r="C11" s="11" t="s">
        <v>48</v>
      </c>
      <c r="D11" s="5" t="s">
        <v>49</v>
      </c>
      <c r="E11" s="2"/>
      <c r="F11" s="2"/>
    </row>
  </sheetData>
  <mergeCells count="2">
    <mergeCell ref="A2:F2"/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activeCell="B17" sqref="B17"/>
    </sheetView>
  </sheetViews>
  <sheetFormatPr defaultRowHeight="15" x14ac:dyDescent="0.25"/>
  <cols>
    <col min="1" max="1" width="44" customWidth="1"/>
    <col min="2" max="2" width="18" customWidth="1"/>
    <col min="3" max="3" width="14" customWidth="1"/>
    <col min="4" max="4" width="38" customWidth="1"/>
  </cols>
  <sheetData>
    <row r="1" spans="1:6" ht="18.75" x14ac:dyDescent="0.25">
      <c r="A1" s="28" t="s">
        <v>50</v>
      </c>
      <c r="B1" s="27"/>
      <c r="C1" s="27"/>
      <c r="D1" s="27"/>
      <c r="E1" s="27"/>
      <c r="F1" s="27"/>
    </row>
    <row r="2" spans="1:6" x14ac:dyDescent="0.25">
      <c r="A2" s="26" t="s">
        <v>51</v>
      </c>
      <c r="B2" s="27"/>
      <c r="C2" s="27"/>
      <c r="D2" s="27"/>
      <c r="E2" s="27"/>
      <c r="F2" s="27"/>
    </row>
    <row r="3" spans="1:6" x14ac:dyDescent="0.25">
      <c r="A3" s="1"/>
      <c r="B3" s="1"/>
      <c r="C3" s="2"/>
      <c r="D3" s="1"/>
      <c r="E3" s="2"/>
      <c r="F3" s="2"/>
    </row>
    <row r="4" spans="1:6" x14ac:dyDescent="0.25">
      <c r="A4" s="3" t="s">
        <v>52</v>
      </c>
      <c r="B4" s="3" t="s">
        <v>53</v>
      </c>
      <c r="C4" s="4" t="s">
        <v>31</v>
      </c>
      <c r="D4" s="3" t="s">
        <v>54</v>
      </c>
      <c r="E4" s="9"/>
      <c r="F4" s="9"/>
    </row>
    <row r="5" spans="1:6" x14ac:dyDescent="0.25">
      <c r="A5" s="5" t="s">
        <v>55</v>
      </c>
      <c r="B5" s="13">
        <f>Detalle_Actividades!C13</f>
        <v>123</v>
      </c>
      <c r="C5" s="11" t="s">
        <v>56</v>
      </c>
      <c r="D5" s="5" t="s">
        <v>57</v>
      </c>
      <c r="E5" s="2"/>
      <c r="F5" s="2"/>
    </row>
    <row r="6" spans="1:6" x14ac:dyDescent="0.25">
      <c r="A6" s="5" t="s">
        <v>58</v>
      </c>
      <c r="B6" s="13">
        <f>Detalle_Actividades!E13</f>
        <v>34</v>
      </c>
      <c r="C6" s="11" t="s">
        <v>56</v>
      </c>
      <c r="D6" s="5" t="s">
        <v>59</v>
      </c>
      <c r="E6" s="2"/>
      <c r="F6" s="2"/>
    </row>
    <row r="7" spans="1:6" x14ac:dyDescent="0.25">
      <c r="A7" s="5" t="s">
        <v>60</v>
      </c>
      <c r="B7" s="13">
        <f>B5-B6</f>
        <v>89</v>
      </c>
      <c r="C7" s="11" t="s">
        <v>56</v>
      </c>
      <c r="D7" s="5" t="s">
        <v>61</v>
      </c>
      <c r="E7" s="2"/>
      <c r="F7" s="2"/>
    </row>
    <row r="8" spans="1:6" x14ac:dyDescent="0.25">
      <c r="A8" s="5" t="s">
        <v>62</v>
      </c>
      <c r="B8" s="13">
        <f>B7/Supuestos!B5</f>
        <v>17.8</v>
      </c>
      <c r="C8" s="11" t="s">
        <v>63</v>
      </c>
      <c r="D8" s="5" t="s">
        <v>64</v>
      </c>
      <c r="E8" s="2"/>
      <c r="F8" s="2"/>
    </row>
    <row r="9" spans="1:6" x14ac:dyDescent="0.25">
      <c r="A9" s="5" t="s">
        <v>65</v>
      </c>
      <c r="B9" s="14">
        <f>B7/B5</f>
        <v>0.72357723577235777</v>
      </c>
      <c r="C9" s="11" t="s">
        <v>66</v>
      </c>
      <c r="D9" s="5" t="s">
        <v>67</v>
      </c>
      <c r="E9" s="2"/>
      <c r="F9" s="2"/>
    </row>
    <row r="10" spans="1:6" x14ac:dyDescent="0.25">
      <c r="A10" s="5" t="s">
        <v>68</v>
      </c>
      <c r="B10" s="13">
        <f>B7/60</f>
        <v>1.4833333333333334</v>
      </c>
      <c r="C10" s="11" t="s">
        <v>48</v>
      </c>
      <c r="D10" s="5" t="s">
        <v>69</v>
      </c>
      <c r="E10" s="2"/>
      <c r="F10" s="2"/>
    </row>
    <row r="11" spans="1:6" x14ac:dyDescent="0.25">
      <c r="A11" s="5" t="s">
        <v>70</v>
      </c>
      <c r="B11" s="15">
        <f>B10*Supuestos!B10</f>
        <v>10.694833333333333</v>
      </c>
      <c r="C11" s="11" t="s">
        <v>71</v>
      </c>
      <c r="D11" s="5" t="s">
        <v>72</v>
      </c>
      <c r="E11" s="2"/>
      <c r="F11" s="2"/>
    </row>
    <row r="12" spans="1:6" x14ac:dyDescent="0.25">
      <c r="A12" s="5" t="s">
        <v>73</v>
      </c>
      <c r="B12" s="15">
        <f>Supuestos!B11*Supuestos!B10</f>
        <v>72.099999999999994</v>
      </c>
      <c r="C12" s="11" t="s">
        <v>71</v>
      </c>
      <c r="D12" s="5" t="s">
        <v>74</v>
      </c>
      <c r="E12" s="2"/>
      <c r="F12" s="2"/>
    </row>
    <row r="13" spans="1:6" x14ac:dyDescent="0.25">
      <c r="A13" s="5" t="s">
        <v>75</v>
      </c>
      <c r="B13" s="13">
        <f>IFERROR(B12/B11,0)</f>
        <v>6.7415730337078648</v>
      </c>
      <c r="C13" s="11" t="s">
        <v>76</v>
      </c>
      <c r="D13" s="5" t="s">
        <v>77</v>
      </c>
      <c r="E13" s="2"/>
      <c r="F13" s="2"/>
    </row>
    <row r="14" spans="1:6" x14ac:dyDescent="0.25">
      <c r="A14" s="5" t="s">
        <v>78</v>
      </c>
      <c r="B14" s="13">
        <f>B13*Supuestos!B5</f>
        <v>33.707865168539321</v>
      </c>
      <c r="C14" s="11" t="s">
        <v>34</v>
      </c>
      <c r="D14" s="5" t="s">
        <v>79</v>
      </c>
      <c r="E14" s="2"/>
      <c r="F14" s="2"/>
    </row>
  </sheetData>
  <mergeCells count="2">
    <mergeCell ref="A2:F2"/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tabSelected="1" workbookViewId="0">
      <selection activeCell="S25" sqref="S25"/>
    </sheetView>
  </sheetViews>
  <sheetFormatPr defaultRowHeight="15" x14ac:dyDescent="0.25"/>
  <cols>
    <col min="1" max="1" width="24" customWidth="1"/>
    <col min="2" max="2" width="12" customWidth="1"/>
    <col min="3" max="4" width="20" customWidth="1"/>
    <col min="5" max="7" width="14" customWidth="1"/>
    <col min="8" max="8" width="16" customWidth="1"/>
    <col min="9" max="9" width="22.5703125" bestFit="1" customWidth="1"/>
  </cols>
  <sheetData>
    <row r="1" spans="1:9" ht="18.75" x14ac:dyDescent="0.25">
      <c r="A1" s="28" t="s">
        <v>80</v>
      </c>
      <c r="B1" s="27"/>
      <c r="C1" s="27"/>
      <c r="D1" s="27"/>
      <c r="E1" s="27"/>
      <c r="F1" s="27"/>
    </row>
    <row r="2" spans="1:9" x14ac:dyDescent="0.25">
      <c r="A2" s="26" t="s">
        <v>81</v>
      </c>
      <c r="B2" s="27"/>
      <c r="C2" s="27"/>
      <c r="D2" s="27"/>
      <c r="E2" s="27"/>
      <c r="F2" s="27"/>
    </row>
    <row r="3" spans="1:9" x14ac:dyDescent="0.25">
      <c r="A3" s="1"/>
      <c r="B3" s="1"/>
      <c r="C3" s="2"/>
      <c r="D3" s="1"/>
      <c r="E3" s="2"/>
      <c r="F3" s="2"/>
      <c r="G3" s="2"/>
      <c r="H3" s="2"/>
      <c r="I3" s="2"/>
    </row>
    <row r="4" spans="1:9" x14ac:dyDescent="0.25">
      <c r="A4" s="3" t="s">
        <v>82</v>
      </c>
      <c r="B4" s="3" t="s">
        <v>37</v>
      </c>
      <c r="C4" s="4" t="s">
        <v>83</v>
      </c>
      <c r="D4" s="3" t="s">
        <v>84</v>
      </c>
      <c r="E4" s="4" t="s">
        <v>85</v>
      </c>
      <c r="F4" s="4" t="s">
        <v>86</v>
      </c>
      <c r="G4" s="4" t="s">
        <v>87</v>
      </c>
      <c r="H4" s="4" t="s">
        <v>88</v>
      </c>
      <c r="I4" s="4" t="s">
        <v>89</v>
      </c>
    </row>
    <row r="5" spans="1:9" x14ac:dyDescent="0.25">
      <c r="A5" s="5" t="s">
        <v>90</v>
      </c>
      <c r="B5" s="16">
        <f>Supuestos!B6</f>
        <v>3</v>
      </c>
      <c r="C5" s="17">
        <f>Resumen!B8</f>
        <v>17.8</v>
      </c>
      <c r="D5" s="18">
        <f>B5*C5</f>
        <v>53.400000000000006</v>
      </c>
      <c r="E5" s="17">
        <f>D5/60</f>
        <v>0.89000000000000012</v>
      </c>
      <c r="F5" s="19">
        <f>E5*Supuestos!B10</f>
        <v>6.4169000000000009</v>
      </c>
      <c r="G5" s="17">
        <f>E5*Supuestos!B9</f>
        <v>213.60000000000002</v>
      </c>
      <c r="H5" s="19">
        <f>G5*Supuestos!B10</f>
        <v>1540.0560000000003</v>
      </c>
      <c r="I5" s="17">
        <f>IFERROR(Resumen!B12/F5,0)</f>
        <v>11.235955056179773</v>
      </c>
    </row>
    <row r="6" spans="1:9" x14ac:dyDescent="0.25">
      <c r="A6" s="5" t="s">
        <v>91</v>
      </c>
      <c r="B6" s="16">
        <f>Supuestos!B7</f>
        <v>4</v>
      </c>
      <c r="C6" s="17">
        <f>Resumen!B8</f>
        <v>17.8</v>
      </c>
      <c r="D6" s="18">
        <f>B6*C6</f>
        <v>71.2</v>
      </c>
      <c r="E6" s="17">
        <f>D6/60</f>
        <v>1.1866666666666668</v>
      </c>
      <c r="F6" s="19">
        <f>E6*Supuestos!B10</f>
        <v>8.5558666666666667</v>
      </c>
      <c r="G6" s="17">
        <f>E6*Supuestos!B9</f>
        <v>284.8</v>
      </c>
      <c r="H6" s="19">
        <f>G6*Supuestos!B10</f>
        <v>2053.4079999999999</v>
      </c>
      <c r="I6" s="17">
        <f>IFERROR(Resumen!B12/F6,0)</f>
        <v>8.4269662921348303</v>
      </c>
    </row>
    <row r="7" spans="1:9" x14ac:dyDescent="0.25">
      <c r="A7" s="5" t="s">
        <v>92</v>
      </c>
      <c r="B7" s="16">
        <f>Supuestos!B8</f>
        <v>5</v>
      </c>
      <c r="C7" s="17">
        <f>Resumen!B8</f>
        <v>17.8</v>
      </c>
      <c r="D7" s="18">
        <f>B7*C7</f>
        <v>89</v>
      </c>
      <c r="E7" s="17">
        <f>D7/60</f>
        <v>1.4833333333333334</v>
      </c>
      <c r="F7" s="19">
        <f>E7*Supuestos!B10</f>
        <v>10.694833333333333</v>
      </c>
      <c r="G7" s="17">
        <f>E7*Supuestos!B9</f>
        <v>356</v>
      </c>
      <c r="H7" s="19">
        <f>G7*Supuestos!B10</f>
        <v>2566.7599999999998</v>
      </c>
      <c r="I7" s="17">
        <f>IFERROR(Resumen!B12/F7,0)</f>
        <v>6.7415730337078648</v>
      </c>
    </row>
    <row r="8" spans="1:9" x14ac:dyDescent="0.25">
      <c r="A8" s="20" t="s">
        <v>93</v>
      </c>
      <c r="B8" s="21">
        <f>AVERAGE(B5:B7)</f>
        <v>4</v>
      </c>
      <c r="C8" s="22">
        <f>Resumen!B8</f>
        <v>17.8</v>
      </c>
      <c r="D8" s="23">
        <f>B8*C8</f>
        <v>71.2</v>
      </c>
      <c r="E8" s="22">
        <f>D8/60</f>
        <v>1.1866666666666668</v>
      </c>
      <c r="F8" s="24">
        <f>E8*Supuestos!B10</f>
        <v>8.5558666666666667</v>
      </c>
      <c r="G8" s="22">
        <f>E8*Supuestos!B9</f>
        <v>284.8</v>
      </c>
      <c r="H8" s="24">
        <f>G8*Supuestos!B10</f>
        <v>2053.4079999999999</v>
      </c>
      <c r="I8" s="22">
        <f>IFERROR(Resumen!B12/F8,0)</f>
        <v>8.4269662921348303</v>
      </c>
    </row>
  </sheetData>
  <mergeCells count="2">
    <mergeCell ref="A2:F2"/>
    <mergeCell ref="A1:F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workbookViewId="0">
      <selection activeCell="C8" sqref="C8"/>
    </sheetView>
  </sheetViews>
  <sheetFormatPr defaultRowHeight="15" x14ac:dyDescent="0.25"/>
  <cols>
    <col min="1" max="1" width="40" customWidth="1"/>
    <col min="2" max="2" width="18" customWidth="1"/>
    <col min="3" max="3" width="14" customWidth="1"/>
  </cols>
  <sheetData>
    <row r="1" spans="1:6" ht="18.75" x14ac:dyDescent="0.25">
      <c r="A1" s="28" t="s">
        <v>94</v>
      </c>
      <c r="B1" s="27"/>
      <c r="C1" s="27"/>
      <c r="D1" s="27"/>
      <c r="E1" s="27"/>
      <c r="F1" s="27"/>
    </row>
    <row r="2" spans="1:6" x14ac:dyDescent="0.25">
      <c r="A2" s="26" t="s">
        <v>95</v>
      </c>
      <c r="B2" s="27"/>
      <c r="C2" s="27"/>
      <c r="D2" s="27"/>
      <c r="E2" s="27"/>
      <c r="F2" s="27"/>
    </row>
    <row r="3" spans="1:6" x14ac:dyDescent="0.25">
      <c r="A3" s="1"/>
      <c r="B3" s="1"/>
      <c r="C3" s="2"/>
      <c r="D3" s="1"/>
      <c r="E3" s="2"/>
      <c r="F3" s="2"/>
    </row>
    <row r="4" spans="1:6" x14ac:dyDescent="0.25">
      <c r="A4" s="3" t="s">
        <v>96</v>
      </c>
      <c r="B4" s="3" t="s">
        <v>53</v>
      </c>
      <c r="C4" s="4" t="s">
        <v>97</v>
      </c>
      <c r="D4" s="1"/>
      <c r="E4" s="9"/>
      <c r="F4" s="9"/>
    </row>
    <row r="5" spans="1:6" x14ac:dyDescent="0.25">
      <c r="A5" s="5" t="s">
        <v>98</v>
      </c>
      <c r="B5" s="18">
        <f>Resumen!B5</f>
        <v>123</v>
      </c>
      <c r="C5" s="11" t="str">
        <f>IF(ROUND(B5,0)=123,"OK","REVISAR")</f>
        <v>OK</v>
      </c>
      <c r="D5" s="1"/>
      <c r="E5" s="2"/>
      <c r="F5" s="2"/>
    </row>
    <row r="6" spans="1:6" x14ac:dyDescent="0.25">
      <c r="A6" s="5" t="s">
        <v>99</v>
      </c>
      <c r="B6" s="18">
        <f>Resumen!B6</f>
        <v>34</v>
      </c>
      <c r="C6" s="11" t="str">
        <f>IF(ROUND(B6,0)=34,"OK","REVISAR")</f>
        <v>OK</v>
      </c>
      <c r="D6" s="1"/>
      <c r="E6" s="2"/>
      <c r="F6" s="2"/>
    </row>
    <row r="7" spans="1:6" x14ac:dyDescent="0.25">
      <c r="A7" s="5" t="s">
        <v>100</v>
      </c>
      <c r="B7" s="18">
        <f>Resumen!B7</f>
        <v>89</v>
      </c>
      <c r="C7" s="11" t="str">
        <f>IF(ROUND(B7,0)=89,"OK","REVISAR")</f>
        <v>OK</v>
      </c>
      <c r="D7" s="1"/>
      <c r="E7" s="2"/>
      <c r="F7" s="2"/>
    </row>
    <row r="8" spans="1:6" x14ac:dyDescent="0.25">
      <c r="A8" s="5" t="s">
        <v>101</v>
      </c>
      <c r="B8" s="25">
        <f>Escenarios_Anuales!H7</f>
        <v>2566.7599999999998</v>
      </c>
      <c r="C8" s="11" t="str">
        <f>IF(ROUND(B8,2)=2566.76,"OK","REVISAR")</f>
        <v>OK</v>
      </c>
      <c r="D8" s="1"/>
      <c r="E8" s="2"/>
      <c r="F8" s="2"/>
    </row>
  </sheetData>
  <mergeCells count="2">
    <mergeCell ref="A2:F2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Detalle_Actividades</vt:lpstr>
      <vt:lpstr>Supuestos</vt:lpstr>
      <vt:lpstr>Resumen</vt:lpstr>
      <vt:lpstr>Escenarios_Anuales</vt:lpstr>
      <vt:lpstr>Validacion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Duenas, LuisAlberto</dc:creator>
  <cp:lastModifiedBy>Duenas, LuisAlberto</cp:lastModifiedBy>
  <cp:lastPrinted>2026-03-31T16:51:42Z</cp:lastPrinted>
  <dcterms:created xsi:type="dcterms:W3CDTF">2026-03-31T16:52:13Z</dcterms:created>
  <dcterms:modified xsi:type="dcterms:W3CDTF">2026-03-31T16:53:34Z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215d82-5bf5-4d07-af41-65de05a9c87a_Enabled">
    <vt:lpwstr>true</vt:lpwstr>
  </property>
  <property fmtid="{D5CDD505-2E9C-101B-9397-08002B2CF9AE}" pid="3" name="MSIP_Label_9c215d82-5bf5-4d07-af41-65de05a9c87a_SetDate">
    <vt:lpwstr>2026-03-31T16:52:05Z</vt:lpwstr>
  </property>
  <property fmtid="{D5CDD505-2E9C-101B-9397-08002B2CF9AE}" pid="4" name="MSIP_Label_9c215d82-5bf5-4d07-af41-65de05a9c87a_Method">
    <vt:lpwstr>Standard</vt:lpwstr>
  </property>
  <property fmtid="{D5CDD505-2E9C-101B-9397-08002B2CF9AE}" pid="5" name="MSIP_Label_9c215d82-5bf5-4d07-af41-65de05a9c87a_Name">
    <vt:lpwstr>Amber</vt:lpwstr>
  </property>
  <property fmtid="{D5CDD505-2E9C-101B-9397-08002B2CF9AE}" pid="6" name="MSIP_Label_9c215d82-5bf5-4d07-af41-65de05a9c87a_SiteId">
    <vt:lpwstr>f66b6bd3-ebc2-4f54-8769-d22858de97c5</vt:lpwstr>
  </property>
  <property fmtid="{D5CDD505-2E9C-101B-9397-08002B2CF9AE}" pid="7" name="MSIP_Label_9c215d82-5bf5-4d07-af41-65de05a9c87a_ActionId">
    <vt:lpwstr>3fd1565e-0d77-45c5-b557-c3d9a5f5c9d7</vt:lpwstr>
  </property>
  <property fmtid="{D5CDD505-2E9C-101B-9397-08002B2CF9AE}" pid="8" name="MSIP_Label_9c215d82-5bf5-4d07-af41-65de05a9c87a_ContentBits">
    <vt:lpwstr>0</vt:lpwstr>
  </property>
  <property fmtid="{D5CDD505-2E9C-101B-9397-08002B2CF9AE}" pid="9" name="MSIP_Label_9c215d82-5bf5-4d07-af41-65de05a9c87a_Tag">
    <vt:lpwstr>10, 3, 0, 1</vt:lpwstr>
  </property>
</Properties>
</file>